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<sst xmlns="http://schemas.openxmlformats.org/spreadsheetml/2006/main" count="168" uniqueCount="113">
  <si>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</si>
  <si>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</si>
  <si>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</si>
  <si>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</si>
  <si>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</si>
  <si>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</si>
  <si>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</si>
  <si>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</si>
  <si>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</si>
  <si>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</si>
  <si>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</si>
  <si>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</si>
  <si>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</si>
  <si>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</si>
  <si>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</si>
  <si>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</si>
  <si>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</si>
  <si>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</si>
  <si>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</si>
  <si>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</si>
  <si>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</si>
  <si>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</si>
  <si>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</si>
  <si>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</si>
  <si>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</si>
  <si>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</si>
  <si>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</si>
  <si>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</si>
  <si>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</si>
  <si>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</si>
  <si>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</si>
  <si>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</si>
  <si>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</si>
  <si>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</si>
  <si>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</si>
  <si>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</si>
  <si>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</si>
  <si>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</si>
  <si>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</si>
  <si>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</si>
  <si>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</si>
  <si>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</si>
  <si>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</si>
  <si>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</si>
  <si>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</si>
  <si>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</si>
  <si>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</si>
  <si>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</si>
  <si>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</si>
  <si>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</si>
  <si>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</si>
  <si>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</si>
  <si>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</si>
  <si>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</si>
  <si>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</si>
  <si>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</si>
  <si>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</si>
  <si>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</si>
  <si>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</si>
  <si>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</si>
  <si>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</si>
  <si>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</si>
  <si>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</si>
  <si>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</si>
  <si>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</si>
  <si>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</si>
  <si>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</si>
  <si>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</si>
  <si>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</si>
  <si>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</si>
  <si>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</si>
  <si>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</si>
  <si>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</si>
  <si>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</si>
  <si>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</si>
  <si>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</si>
  <si>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</si>
  <si>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</si>
  <si>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</si>
  <si>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</si>
  <si>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</si>
  <si>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</si>
  <si>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</si>
  <si>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</si>
  <si>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</si>
  <si>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</si>
  <si>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</si>
  <si>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</si>
  <si>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</si>
  <si>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</si>
  <si>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</si>
  <si>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</si>
  <si>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</si>
  <si>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</si>
  <si>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</si>
  <si>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</si>
  <si>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</si>
  <si>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</si>
  <si>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</si>
  <si>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</si>
  <si>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</si>
  <si>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</si>
  <si>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</si>
  <si>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</si>
  <si>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</si>
  <si>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</si>
  <si>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</si>
  <si>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</si>
  <si>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</si>
  <si>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</si>
  <si>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</si>
  <si>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</si>
  <si>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27.05.2019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</si>
</sst>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79164.30000000002</c:v>
                </c:pt>
              </c:numCache>
            </c:numRef>
          </c:val>
          <c:shape val="box"/>
        </c:ser>
        <c:shape val="box"/>
        <c:axId val="31082751"/>
        <c:axId val="11309304"/>
      </c:bar3DChart>
      <c:cat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09304"/>
        <c:crosses val="autoZero"/>
        <c:auto val="1"/>
        <c:lblOffset val="100"/>
        <c:tickLblSkip val="1"/>
        <c:noMultiLvlLbl val="0"/>
      </c:catAx>
      <c:valAx>
        <c:axId val="1130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82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332753.39999999985</c:v>
                </c:pt>
              </c:numCache>
            </c:numRef>
          </c:val>
          <c:shape val="box"/>
        </c:ser>
        <c:shape val="box"/>
        <c:axId val="34674873"/>
        <c:axId val="43638402"/>
      </c:bar3D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166673.19999999987</c:v>
                </c:pt>
              </c:numCache>
            </c:numRef>
          </c:val>
          <c:shape val="box"/>
        </c:ser>
        <c:shape val="box"/>
        <c:axId val="57201299"/>
        <c:axId val="45049644"/>
      </c:bar3D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49644"/>
        <c:crosses val="autoZero"/>
        <c:auto val="1"/>
        <c:lblOffset val="100"/>
        <c:tickLblSkip val="1"/>
        <c:noMultiLvlLbl val="0"/>
      </c:catAx>
      <c:valAx>
        <c:axId val="45049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1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9591.499999999998</c:v>
                </c:pt>
              </c:numCache>
            </c:numRef>
          </c:val>
          <c:shape val="box"/>
        </c:ser>
        <c:shape val="box"/>
        <c:axId val="2793613"/>
        <c:axId val="25142518"/>
      </c:bar3D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42518"/>
        <c:crosses val="autoZero"/>
        <c:auto val="1"/>
        <c:lblOffset val="100"/>
        <c:tickLblSkip val="1"/>
        <c:noMultiLvlLbl val="0"/>
      </c:catAx>
      <c:valAx>
        <c:axId val="25142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17575.6</c:v>
                </c:pt>
              </c:numCache>
            </c:numRef>
          </c:val>
          <c:shape val="box"/>
        </c:ser>
        <c:shape val="box"/>
        <c:axId val="24956071"/>
        <c:axId val="23278048"/>
      </c:bar3D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78048"/>
        <c:crosses val="autoZero"/>
        <c:auto val="1"/>
        <c:lblOffset val="100"/>
        <c:tickLblSkip val="2"/>
        <c:noMultiLvlLbl val="0"/>
      </c:catAx>
      <c:valAx>
        <c:axId val="23278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6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1619.4999999999998</c:v>
                </c:pt>
              </c:numCache>
            </c:numRef>
          </c:val>
          <c:shape val="box"/>
        </c:ser>
        <c:shape val="box"/>
        <c:axId val="8175841"/>
        <c:axId val="6473706"/>
      </c:bar3DChart>
      <c:catAx>
        <c:axId val="817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3706"/>
        <c:crosses val="autoZero"/>
        <c:auto val="1"/>
        <c:lblOffset val="100"/>
        <c:tickLblSkip val="1"/>
        <c:noMultiLvlLbl val="0"/>
      </c:catAx>
      <c:valAx>
        <c:axId val="6473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5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36583.799999999996</c:v>
                </c:pt>
              </c:numCache>
            </c:numRef>
          </c:val>
          <c:shape val="box"/>
        </c:ser>
        <c:shape val="box"/>
        <c:axId val="58263355"/>
        <c:axId val="54608148"/>
      </c:bar3DChart>
      <c:catAx>
        <c:axId val="5826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608148"/>
        <c:crosses val="autoZero"/>
        <c:auto val="1"/>
        <c:lblOffset val="100"/>
        <c:tickLblSkip val="1"/>
        <c:noMultiLvlLbl val="0"/>
      </c:catAx>
      <c:valAx>
        <c:axId val="54608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332753.39999999985</c:v>
                </c:pt>
                <c:pt idx="1">
                  <c:v>166673.19999999987</c:v>
                </c:pt>
                <c:pt idx="2">
                  <c:v>9591.499999999998</c:v>
                </c:pt>
                <c:pt idx="3">
                  <c:v>17575.6</c:v>
                </c:pt>
                <c:pt idx="4">
                  <c:v>1619.4999999999998</c:v>
                </c:pt>
                <c:pt idx="5">
                  <c:v>79164.30000000002</c:v>
                </c:pt>
                <c:pt idx="6">
                  <c:v>36583.799999999996</c:v>
                </c:pt>
              </c:numCache>
            </c:numRef>
          </c:val>
          <c:shape val="box"/>
        </c:ser>
        <c:shape val="box"/>
        <c:axId val="21711285"/>
        <c:axId val="61183838"/>
      </c:bar3D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83838"/>
        <c:crosses val="autoZero"/>
        <c:auto val="1"/>
        <c:lblOffset val="100"/>
        <c:tickLblSkip val="1"/>
        <c:noMultiLvlLbl val="0"/>
      </c:catAx>
      <c:valAx>
        <c:axId val="61183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1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125215.7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1257302.2000000004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349599.19999999995</c:v>
                </c:pt>
                <c:pt idx="1">
                  <c:v>56549.39999999999</c:v>
                </c:pt>
                <c:pt idx="2">
                  <c:v>22733.5</c:v>
                </c:pt>
                <c:pt idx="3">
                  <c:v>29253.500000000004</c:v>
                </c:pt>
                <c:pt idx="4">
                  <c:v>36.99999999999999</c:v>
                </c:pt>
                <c:pt idx="5">
                  <c:v>432216.88516999985</c:v>
                </c:pt>
              </c:numCache>
            </c:numRef>
          </c:val>
          <c:shape val="box"/>
        </c:ser>
        <c:shape val="box"/>
        <c:axId val="13783631"/>
        <c:axId val="56943816"/>
      </c:bar3D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3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F1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0" sqref="D150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329342.2+7.6+105688.5-577.8-6000</f>
        <v>428460.5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</f>
        <v>332753.39999999985</v>
      </c>
      <c r="E6" s="3">
        <f>D6/D156*100</f>
        <v>37.371667741164764</v>
      </c>
      <c r="F6" s="3">
        <f>D6/B6*100</f>
        <v>77.66256165970955</v>
      </c>
      <c r="G6" s="3">
        <f aca="true" t="shared" si="0" ref="G6:G43">D6/C6*100</f>
        <v>36.16357266146611</v>
      </c>
      <c r="H6" s="36">
        <f aca="true" t="shared" si="1" ref="H6:H12">B6-D6</f>
        <v>95707.10000000015</v>
      </c>
      <c r="I6" s="36">
        <f aca="true" t="shared" si="2" ref="I6:I43">C6-D6</f>
        <v>587380.8</v>
      </c>
      <c r="J6" s="135"/>
      <c r="L6" s="136">
        <f>H6-H7</f>
        <v>60881.30000000016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</f>
        <v>102569.5</v>
      </c>
      <c r="E7" s="125">
        <f>D7/D6*100</f>
        <v>30.824478427568298</v>
      </c>
      <c r="F7" s="125">
        <f>D7/B7*100</f>
        <v>74.65284474796445</v>
      </c>
      <c r="G7" s="125">
        <f>D7/C7*100</f>
        <v>34.30883926044807</v>
      </c>
      <c r="H7" s="124">
        <f t="shared" si="1"/>
        <v>34825.79999999999</v>
      </c>
      <c r="I7" s="124">
        <f t="shared" si="2"/>
        <v>196389.90000000002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</f>
        <v>252126.59999999998</v>
      </c>
      <c r="E8" s="93">
        <f>D8/D6*100</f>
        <v>75.76980430553078</v>
      </c>
      <c r="F8" s="93">
        <f>D8/B8*100</f>
        <v>76.65463509432907</v>
      </c>
      <c r="G8" s="93">
        <f t="shared" si="0"/>
        <v>34.56430132503987</v>
      </c>
      <c r="H8" s="91">
        <f t="shared" si="1"/>
        <v>76785.79999999999</v>
      </c>
      <c r="I8" s="91">
        <f t="shared" si="2"/>
        <v>477315.6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16.3+0.9+0.3+8.7+9.7+0.3+0.4+0.4</f>
        <v>36.99999999999999</v>
      </c>
      <c r="E9" s="110">
        <f>D9/D6*100</f>
        <v>0.01111934543719163</v>
      </c>
      <c r="F9" s="93">
        <f>D9/B9*100</f>
        <v>71.56673114119921</v>
      </c>
      <c r="G9" s="93">
        <f t="shared" si="0"/>
        <v>35.271687321258334</v>
      </c>
      <c r="H9" s="91">
        <f t="shared" si="1"/>
        <v>14.70000000000001</v>
      </c>
      <c r="I9" s="91">
        <f t="shared" si="2"/>
        <v>67.9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</f>
        <v>21512</v>
      </c>
      <c r="E10" s="93">
        <f>D10/D6*100</f>
        <v>6.464847541753145</v>
      </c>
      <c r="F10" s="93">
        <f aca="true" t="shared" si="3" ref="F10:F41">D10/B10*100</f>
        <v>88.99221855879932</v>
      </c>
      <c r="G10" s="93">
        <f t="shared" si="0"/>
        <v>49.52140663631048</v>
      </c>
      <c r="H10" s="91">
        <f t="shared" si="1"/>
        <v>2660.899999999998</v>
      </c>
      <c r="I10" s="91">
        <f t="shared" si="2"/>
        <v>21927.800000000003</v>
      </c>
    </row>
    <row r="11" spans="1:9" s="135" customFormat="1" ht="18">
      <c r="A11" s="89" t="s">
        <v>0</v>
      </c>
      <c r="B11" s="108">
        <f>58659.1+1951.1-6000+4.2</f>
        <v>54614.399999999994</v>
      </c>
      <c r="C11" s="109">
        <f>98224.3+33</f>
        <v>98257.3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</f>
        <v>46048.599999999984</v>
      </c>
      <c r="E11" s="93">
        <f>D11/D6*100</f>
        <v>13.838656494569253</v>
      </c>
      <c r="F11" s="93">
        <f t="shared" si="3"/>
        <v>84.31585808870918</v>
      </c>
      <c r="G11" s="93">
        <f t="shared" si="0"/>
        <v>46.86532196589972</v>
      </c>
      <c r="H11" s="91">
        <f t="shared" si="1"/>
        <v>8565.80000000001</v>
      </c>
      <c r="I11" s="91">
        <f t="shared" si="2"/>
        <v>52208.70000000002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134.7+863.6+21+169+134.3+503.1+242.3+376.7+419.7+11.5+196.3+194.7+350.5+128.8+306+205.9+21+475.1+46.1+265+1</f>
        <v>5066.3</v>
      </c>
      <c r="E12" s="93">
        <f>D12/D6*100</f>
        <v>1.5225389132011882</v>
      </c>
      <c r="F12" s="93">
        <f t="shared" si="3"/>
        <v>86.93182793115875</v>
      </c>
      <c r="G12" s="93">
        <f t="shared" si="0"/>
        <v>39.009948256745105</v>
      </c>
      <c r="H12" s="91">
        <f t="shared" si="1"/>
        <v>761.5999999999995</v>
      </c>
      <c r="I12" s="91">
        <f t="shared" si="2"/>
        <v>7920.900000000001</v>
      </c>
    </row>
    <row r="13" spans="1:9" s="135" customFormat="1" ht="18.75" thickBot="1">
      <c r="A13" s="89" t="s">
        <v>25</v>
      </c>
      <c r="B13" s="109">
        <f>B6-B8-B9-B10-B11-B12</f>
        <v>14881.20000000005</v>
      </c>
      <c r="C13" s="109">
        <f>C6-C8-C9-C10-C11-C12</f>
        <v>35902.79999999999</v>
      </c>
      <c r="D13" s="109">
        <f>D6-D8-D9-D10-D11-D12</f>
        <v>7962.899999999888</v>
      </c>
      <c r="E13" s="93">
        <f>D13/D6*100</f>
        <v>2.393033399508432</v>
      </c>
      <c r="F13" s="93">
        <f t="shared" si="3"/>
        <v>53.509797596967054</v>
      </c>
      <c r="G13" s="93">
        <f t="shared" si="0"/>
        <v>22.179050101941606</v>
      </c>
      <c r="H13" s="91">
        <f aca="true" t="shared" si="4" ref="H13:H44">B13-D13</f>
        <v>6918.300000000162</v>
      </c>
      <c r="I13" s="91">
        <f t="shared" si="2"/>
        <v>27939.9000000001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184800.9-3000</f>
        <v>181800.9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</f>
        <v>166673.19999999987</v>
      </c>
      <c r="E18" s="3">
        <f>D18/D156*100</f>
        <v>18.719133904437044</v>
      </c>
      <c r="F18" s="3">
        <f>D18/B18*100</f>
        <v>91.67897408648685</v>
      </c>
      <c r="G18" s="3">
        <f t="shared" si="0"/>
        <v>39.878188076346795</v>
      </c>
      <c r="H18" s="156">
        <f t="shared" si="4"/>
        <v>15127.700000000128</v>
      </c>
      <c r="I18" s="36">
        <f t="shared" si="2"/>
        <v>251282.60000000018</v>
      </c>
      <c r="J18" s="135"/>
      <c r="L18" s="136">
        <f>H18-H19</f>
        <v>14674.500000000116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9880.4+236.6+6921+499.9+9964.9+430.2+258.6+5793.8+50.4+1023.5+21.4+9702.8+983.7+1447.3+3314.6+585.3+0.7+743.9+7774.7+2133.2+803.2+33.9+1127+4421.6+78.6+109.2-187.8+369.6+7895.9+2034.2+1222.4+1219.3+4043.1</f>
        <v>84937.09999999999</v>
      </c>
      <c r="E19" s="125">
        <f>D19/D18*100</f>
        <v>50.960262357715614</v>
      </c>
      <c r="F19" s="125">
        <f t="shared" si="3"/>
        <v>99.46926056004017</v>
      </c>
      <c r="G19" s="125">
        <f t="shared" si="0"/>
        <v>41.36092510612063</v>
      </c>
      <c r="H19" s="124">
        <f t="shared" si="4"/>
        <v>453.20000000001164</v>
      </c>
      <c r="I19" s="124">
        <f t="shared" si="2"/>
        <v>120418.80000000003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f>199.2+100.3</f>
        <v>299.5</v>
      </c>
      <c r="E24" s="93">
        <f>D24/D18*100</f>
        <v>0.17969295603612354</v>
      </c>
      <c r="F24" s="93">
        <f t="shared" si="3"/>
        <v>82.41607044578977</v>
      </c>
      <c r="G24" s="93">
        <f t="shared" si="0"/>
        <v>29.967980788473085</v>
      </c>
      <c r="H24" s="91">
        <f t="shared" si="4"/>
        <v>63.89999999999998</v>
      </c>
      <c r="I24" s="91">
        <f t="shared" si="2"/>
        <v>699.9</v>
      </c>
    </row>
    <row r="25" spans="1:9" s="135" customFormat="1" ht="18.75" thickBot="1">
      <c r="A25" s="89" t="s">
        <v>25</v>
      </c>
      <c r="B25" s="109">
        <f>B18-B24</f>
        <v>181437.5</v>
      </c>
      <c r="C25" s="109">
        <f>C18-C24</f>
        <v>416956.4</v>
      </c>
      <c r="D25" s="109">
        <f>D18-D24</f>
        <v>166373.69999999987</v>
      </c>
      <c r="E25" s="93">
        <f>D25/D18*100</f>
        <v>99.82030704396388</v>
      </c>
      <c r="F25" s="93">
        <f t="shared" si="3"/>
        <v>91.69752669652077</v>
      </c>
      <c r="G25" s="93">
        <f t="shared" si="0"/>
        <v>39.90194178575982</v>
      </c>
      <c r="H25" s="91">
        <f t="shared" si="4"/>
        <v>15063.800000000134</v>
      </c>
      <c r="I25" s="91">
        <f t="shared" si="2"/>
        <v>250582.70000000016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</f>
        <v>9591.499999999998</v>
      </c>
      <c r="E33" s="3">
        <f>D33/D156*100</f>
        <v>1.0772252098382225</v>
      </c>
      <c r="F33" s="3">
        <f>D33/B33*100</f>
        <v>83.41667898732855</v>
      </c>
      <c r="G33" s="155">
        <f t="shared" si="0"/>
        <v>35.67894713348311</v>
      </c>
      <c r="H33" s="156">
        <f t="shared" si="4"/>
        <v>1906.800000000001</v>
      </c>
      <c r="I33" s="36">
        <f t="shared" si="2"/>
        <v>17291.300000000003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95.5+254.3+520.9+145.6+77.4+290.2+14+629.4+494.6+11.4+607.6+26.4+384.9+103.2+27.1+151.5+461.6+16.4+14.3-0.2+100.6+400.5+180.4</f>
        <v>5007.6</v>
      </c>
      <c r="E34" s="93">
        <f>D34/D33*100</f>
        <v>52.20872647656781</v>
      </c>
      <c r="F34" s="93">
        <f t="shared" si="3"/>
        <v>85.657104736491</v>
      </c>
      <c r="G34" s="93">
        <f t="shared" si="0"/>
        <v>35.12675542586176</v>
      </c>
      <c r="H34" s="91">
        <f t="shared" si="4"/>
        <v>838.5</v>
      </c>
      <c r="I34" s="91">
        <f t="shared" si="2"/>
        <v>9248.199999999999</v>
      </c>
    </row>
    <row r="35" spans="1:9" s="135" customFormat="1" ht="18">
      <c r="A35" s="89" t="s">
        <v>1</v>
      </c>
      <c r="B35" s="108">
        <f>22.5+1.9+27.5+2.6</f>
        <v>54.5</v>
      </c>
      <c r="C35" s="109">
        <v>87.1</v>
      </c>
      <c r="D35" s="91">
        <f>10+2+7.5+3+1.9+26.2+3.9</f>
        <v>54.49999999999999</v>
      </c>
      <c r="E35" s="93">
        <f>D35/D33*100</f>
        <v>0.5682114372100298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1.1+273.8+98.4+76.8+0.5+2.1+0.3+6.6+52.2+342.8+0.4+3.3+12.2+25.8+7.1</f>
        <v>903.4000000000001</v>
      </c>
      <c r="E36" s="93">
        <f>D36/D33*100</f>
        <v>9.4187561903769</v>
      </c>
      <c r="F36" s="93">
        <f t="shared" si="3"/>
        <v>78.92024111120818</v>
      </c>
      <c r="G36" s="93">
        <f t="shared" si="0"/>
        <v>43.270428201935054</v>
      </c>
      <c r="H36" s="91">
        <f t="shared" si="4"/>
        <v>241.29999999999995</v>
      </c>
      <c r="I36" s="91">
        <f t="shared" si="2"/>
        <v>1184.4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2.5991763540634945</v>
      </c>
      <c r="F37" s="96">
        <f t="shared" si="3"/>
        <v>73.80106571936057</v>
      </c>
      <c r="G37" s="96">
        <f t="shared" si="0"/>
        <v>23.02789580639202</v>
      </c>
      <c r="H37" s="87">
        <f t="shared" si="4"/>
        <v>88.5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0.5317207944534225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4001.699999999999</v>
      </c>
      <c r="C39" s="108">
        <f>C33-C34-C36-C37-C35-C38</f>
        <v>9165</v>
      </c>
      <c r="D39" s="108">
        <f>D33-D34-D36-D37-D35-D38</f>
        <v>3325.6999999999975</v>
      </c>
      <c r="E39" s="93">
        <f>D39/D33*100</f>
        <v>34.673408747328345</v>
      </c>
      <c r="F39" s="93">
        <f t="shared" si="3"/>
        <v>83.10717944873424</v>
      </c>
      <c r="G39" s="93">
        <f t="shared" si="0"/>
        <v>36.28696126568464</v>
      </c>
      <c r="H39" s="91">
        <f t="shared" si="4"/>
        <v>676.0000000000014</v>
      </c>
      <c r="I39" s="91">
        <f t="shared" si="2"/>
        <v>5839.300000000003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18+9.7+7.2+11.6+18.4+18.7+25.1+13.5+2.2+2+16.6+22.9+12+21+7.7+15.6+10+15+10+0.1+10.1+18.6+9+50.3+7+2</f>
        <v>354.3000000000001</v>
      </c>
      <c r="E43" s="3">
        <f>D43/D156*100</f>
        <v>0.03979157502431136</v>
      </c>
      <c r="F43" s="3">
        <f>D43/B43*100</f>
        <v>89.469696969697</v>
      </c>
      <c r="G43" s="3">
        <f t="shared" si="0"/>
        <v>36.149372513008885</v>
      </c>
      <c r="H43" s="156">
        <f t="shared" si="4"/>
        <v>41.699999999999875</v>
      </c>
      <c r="I43" s="36">
        <f t="shared" si="2"/>
        <v>625.8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346.4+682.6-0.1+14.1+556.7+0.1+721.1+127.1+71.4+15.4+390.3+13.9+56.1+905.8+4.8+61.3+2.9+439.8+0.3+42+847.9+8.3+402.3+0.1+20.1+0.2+4.4+30.8+63.8</f>
        <v>5829.9000000000015</v>
      </c>
      <c r="E46" s="3">
        <f>D46/D156*100</f>
        <v>0.6547584059673519</v>
      </c>
      <c r="F46" s="3">
        <f>D46/B46*100</f>
        <v>83.09790897558335</v>
      </c>
      <c r="G46" s="3">
        <f aca="true" t="shared" si="5" ref="G46:G78">D46/C46*100</f>
        <v>34.821796548820046</v>
      </c>
      <c r="H46" s="36">
        <f>B46-D46</f>
        <v>1185.7999999999984</v>
      </c>
      <c r="I46" s="36">
        <f aca="true" t="shared" si="6" ref="I46:I79">C46-D46</f>
        <v>10912.199999999997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332.5+633.1+14.1+510.1+691.2+14.1+377.2-0.1+896.5+425+839.9+7+383.6+0.2+7</f>
        <v>5131.4</v>
      </c>
      <c r="E47" s="93">
        <f>D47/D46*100</f>
        <v>88.01866241273433</v>
      </c>
      <c r="F47" s="93">
        <f aca="true" t="shared" si="7" ref="F47:F76">D47/B47*100</f>
        <v>83.53519567623884</v>
      </c>
      <c r="G47" s="93">
        <f t="shared" si="5"/>
        <v>33.6024726767905</v>
      </c>
      <c r="H47" s="91">
        <f aca="true" t="shared" si="8" ref="H47:H76">B47-D47</f>
        <v>1011.3999999999996</v>
      </c>
      <c r="I47" s="91">
        <f t="shared" si="6"/>
        <v>10139.5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8.3+10.5+10.2+9.5</f>
        <v>38.5</v>
      </c>
      <c r="E49" s="93">
        <f>D49/D46*100</f>
        <v>0.6603886859122796</v>
      </c>
      <c r="F49" s="93">
        <f t="shared" si="7"/>
        <v>91.01654846335698</v>
      </c>
      <c r="G49" s="93">
        <f t="shared" si="5"/>
        <v>36.21825023518345</v>
      </c>
      <c r="H49" s="91">
        <f t="shared" si="8"/>
        <v>3.799999999999997</v>
      </c>
      <c r="I49" s="91">
        <f t="shared" si="6"/>
        <v>67.8</v>
      </c>
    </row>
    <row r="50" spans="1:9" s="135" customFormat="1" ht="18">
      <c r="A50" s="89" t="s">
        <v>0</v>
      </c>
      <c r="B50" s="108">
        <f>614.3+74.9+1.1</f>
        <v>690.3</v>
      </c>
      <c r="C50" s="109">
        <v>998.4</v>
      </c>
      <c r="D50" s="91">
        <f>13.9+43.7+37.9+3.3+112.6+65.7+2.1+15.6+56.1+2.7+37.7+0.1+42+5.3+1.3+11.6+20.1+0.2+56.8</f>
        <v>528.7</v>
      </c>
      <c r="E50" s="93">
        <f>D50/D46*100</f>
        <v>9.06876618809928</v>
      </c>
      <c r="F50" s="93">
        <f t="shared" si="7"/>
        <v>76.58988845429523</v>
      </c>
      <c r="G50" s="93">
        <f t="shared" si="5"/>
        <v>52.95472756410257</v>
      </c>
      <c r="H50" s="91">
        <f t="shared" si="8"/>
        <v>161.5999999999999</v>
      </c>
      <c r="I50" s="91">
        <f t="shared" si="6"/>
        <v>469.69999999999993</v>
      </c>
    </row>
    <row r="51" spans="1:9" s="135" customFormat="1" ht="18.75" thickBot="1">
      <c r="A51" s="89" t="s">
        <v>25</v>
      </c>
      <c r="B51" s="109">
        <f>B46-B47-B50-B49-B48</f>
        <v>139.40000000000057</v>
      </c>
      <c r="C51" s="109">
        <f>C46-C47-C50-C49-C48</f>
        <v>364.8999999999989</v>
      </c>
      <c r="D51" s="109">
        <f>D46-D47-D50-D49-D48</f>
        <v>131.30000000000177</v>
      </c>
      <c r="E51" s="93">
        <f>D51/D46*100</f>
        <v>2.2521827132541166</v>
      </c>
      <c r="F51" s="93">
        <f t="shared" si="7"/>
        <v>94.18938307030218</v>
      </c>
      <c r="G51" s="93">
        <f t="shared" si="5"/>
        <v>35.98246094820558</v>
      </c>
      <c r="H51" s="91">
        <f t="shared" si="8"/>
        <v>8.0999999999988</v>
      </c>
      <c r="I51" s="91">
        <f t="shared" si="6"/>
        <v>233.59999999999712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</f>
        <v>17575.6</v>
      </c>
      <c r="E52" s="3">
        <f>D52/D156*100</f>
        <v>1.9739226813358353</v>
      </c>
      <c r="F52" s="3">
        <f>D52/B52*100</f>
        <v>74.69443263918401</v>
      </c>
      <c r="G52" s="3">
        <f t="shared" si="5"/>
        <v>33.19044147917618</v>
      </c>
      <c r="H52" s="36">
        <f>B52-D52</f>
        <v>5954.4000000000015</v>
      </c>
      <c r="I52" s="36">
        <f t="shared" si="6"/>
        <v>35378.200000000004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721.7+980.4+865.2+984.4+270.7+792.3+9.9+66.7+1210.9+835.2+313.7+945.1+17.3+739.5+1432.2</f>
        <v>10185.2</v>
      </c>
      <c r="E53" s="93">
        <f>D53/D52*100</f>
        <v>57.95079542092447</v>
      </c>
      <c r="F53" s="93">
        <f t="shared" si="7"/>
        <v>88.12861246668743</v>
      </c>
      <c r="G53" s="93">
        <f t="shared" si="5"/>
        <v>39.23435760538369</v>
      </c>
      <c r="H53" s="91">
        <f t="shared" si="8"/>
        <v>1372</v>
      </c>
      <c r="I53" s="91">
        <f t="shared" si="6"/>
        <v>15774.7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f>1865.1-3.1</f>
        <v>1862</v>
      </c>
      <c r="C55" s="109">
        <f>4332.1-250</f>
        <v>4082.1000000000004</v>
      </c>
      <c r="D55" s="91">
        <f>3.2+7.6+9.6+11.4+10.1+24.7+6.6+7.8+2.3+6.6+70.1+102.1+3.2+185.8+105+116.2+245+84+7.3+8.9+0.2+110.8</f>
        <v>1128.5</v>
      </c>
      <c r="E55" s="93">
        <f>D55/D52*100</f>
        <v>6.420833428161771</v>
      </c>
      <c r="F55" s="93">
        <f t="shared" si="7"/>
        <v>60.60687432867884</v>
      </c>
      <c r="G55" s="93">
        <f t="shared" si="5"/>
        <v>27.64508463780897</v>
      </c>
      <c r="H55" s="91">
        <f t="shared" si="8"/>
        <v>733.5</v>
      </c>
      <c r="I55" s="91">
        <f t="shared" si="6"/>
        <v>2953.6000000000004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0.3+1.2+21.4+80.5+2.4+14.5+22.9+268+5.9+0.1+8.8+0.5+18.5+22.5+0.1+5.1+69.1+23+1.1+16.4+1</f>
        <v>583.3000000000001</v>
      </c>
      <c r="E56" s="93">
        <f>D56/D52*100</f>
        <v>3.318805616877945</v>
      </c>
      <c r="F56" s="93">
        <f t="shared" si="7"/>
        <v>79.28503466086721</v>
      </c>
      <c r="G56" s="93">
        <f t="shared" si="5"/>
        <v>41.35412974122652</v>
      </c>
      <c r="H56" s="91">
        <f t="shared" si="8"/>
        <v>152.39999999999998</v>
      </c>
      <c r="I56" s="91">
        <f t="shared" si="6"/>
        <v>827.1999999999999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227+242+245+245</f>
        <v>959</v>
      </c>
      <c r="E57" s="93">
        <f>D57/D52*100</f>
        <v>5.456428230046201</v>
      </c>
      <c r="F57" s="93">
        <f>D57/B57*100</f>
        <v>62.92650918635171</v>
      </c>
      <c r="G57" s="93">
        <f>D57/C57*100</f>
        <v>26.059782608695652</v>
      </c>
      <c r="H57" s="91">
        <f t="shared" si="8"/>
        <v>565</v>
      </c>
      <c r="I57" s="91">
        <f t="shared" si="6"/>
        <v>2721</v>
      </c>
    </row>
    <row r="58" spans="1:9" s="135" customFormat="1" ht="18.75" thickBot="1">
      <c r="A58" s="89" t="s">
        <v>25</v>
      </c>
      <c r="B58" s="109">
        <f>B52-B53-B56-B55-B54-B57</f>
        <v>7851.0999999999985</v>
      </c>
      <c r="C58" s="109">
        <f>C52-C53-C56-C55-C54-C57</f>
        <v>17804.9</v>
      </c>
      <c r="D58" s="109">
        <f>D52-D53-D56-D55-D54-D57</f>
        <v>4719.599999999998</v>
      </c>
      <c r="E58" s="93">
        <f>D58/D52*100</f>
        <v>26.85313730398961</v>
      </c>
      <c r="F58" s="93">
        <f t="shared" si="7"/>
        <v>60.11386939409762</v>
      </c>
      <c r="G58" s="93">
        <f t="shared" si="5"/>
        <v>26.507309785508472</v>
      </c>
      <c r="H58" s="91">
        <f>B58-D58</f>
        <v>3131.500000000001</v>
      </c>
      <c r="I58" s="91">
        <f>C58-D58</f>
        <v>13085.300000000003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80.6+106+88.7+4.1+0.3+50.7+49.2+44+180.6+100.8+125+0.6+0.8+205.4-0.2+30.8+60.6+59.8+0.5+2.3+86.2+133.9+48.6-0.1+49.5+49.3+61.5</f>
        <v>1619.4999999999998</v>
      </c>
      <c r="E60" s="3">
        <f>D60/D156*100</f>
        <v>0.1818866941910026</v>
      </c>
      <c r="F60" s="3">
        <f>D60/B60*100</f>
        <v>65.03232542263983</v>
      </c>
      <c r="G60" s="3">
        <f t="shared" si="5"/>
        <v>15.77153430393923</v>
      </c>
      <c r="H60" s="36">
        <f>B60-D60</f>
        <v>870.8000000000004</v>
      </c>
      <c r="I60" s="36">
        <f t="shared" si="6"/>
        <v>8649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80.6+106+88.7+4.1+50.7+38.1+180.6+95.6+203.1+54.2+59.8+86.2+109.7+0.1+49.5+34.4</f>
        <v>1241.4</v>
      </c>
      <c r="E61" s="93">
        <f>D61/D60*100</f>
        <v>76.65328805186788</v>
      </c>
      <c r="F61" s="93">
        <f t="shared" si="7"/>
        <v>83.92374256354786</v>
      </c>
      <c r="G61" s="93">
        <f t="shared" si="5"/>
        <v>34.22757726984477</v>
      </c>
      <c r="H61" s="91">
        <f t="shared" si="8"/>
        <v>237.79999999999995</v>
      </c>
      <c r="I61" s="91">
        <f t="shared" si="6"/>
        <v>2385.5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9.6+44+118.7+0.1+30.8+0.2+16.8+0.1+13.9</f>
        <v>234.20000000000002</v>
      </c>
      <c r="E63" s="93">
        <f>D63/D60*100</f>
        <v>14.46125347329423</v>
      </c>
      <c r="F63" s="93">
        <f t="shared" si="7"/>
        <v>75.25706940874035</v>
      </c>
      <c r="G63" s="93">
        <f t="shared" si="5"/>
        <v>49.274142646749425</v>
      </c>
      <c r="H63" s="91">
        <f t="shared" si="8"/>
        <v>77.00000000000003</v>
      </c>
      <c r="I63" s="91">
        <f t="shared" si="6"/>
        <v>241.1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143.89999999999966</v>
      </c>
      <c r="E65" s="93">
        <f>D65/D60*100</f>
        <v>8.885458474837893</v>
      </c>
      <c r="F65" s="93">
        <f t="shared" si="7"/>
        <v>51.4112182922471</v>
      </c>
      <c r="G65" s="93">
        <f t="shared" si="5"/>
        <v>16.031639928698706</v>
      </c>
      <c r="H65" s="91">
        <f t="shared" si="8"/>
        <v>136.00000000000043</v>
      </c>
      <c r="I65" s="91">
        <f t="shared" si="6"/>
        <v>753.7000000000007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0.02220376624980625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</f>
        <v>79164.30000000002</v>
      </c>
      <c r="E92" s="3">
        <f>D92/D156*100</f>
        <v>8.890974266714906</v>
      </c>
      <c r="F92" s="3">
        <f aca="true" t="shared" si="11" ref="F92:F98">D92/B92*100</f>
        <v>84.51467022813239</v>
      </c>
      <c r="G92" s="3">
        <f t="shared" si="9"/>
        <v>37.78170082870872</v>
      </c>
      <c r="H92" s="36">
        <f aca="true" t="shared" si="12" ref="H92:H98">B92-D92</f>
        <v>14504.999999999985</v>
      </c>
      <c r="I92" s="36">
        <f t="shared" si="10"/>
        <v>130366.49999999997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</f>
        <v>74924.49999999997</v>
      </c>
      <c r="E93" s="93">
        <f>D93/D92*100</f>
        <v>94.64430305074377</v>
      </c>
      <c r="F93" s="93">
        <f t="shared" si="11"/>
        <v>84.95428822174773</v>
      </c>
      <c r="G93" s="93">
        <f t="shared" si="9"/>
        <v>38.13743515192975</v>
      </c>
      <c r="H93" s="91">
        <f t="shared" si="12"/>
        <v>13269.400000000023</v>
      </c>
      <c r="I93" s="91">
        <f t="shared" si="10"/>
        <v>121534.70000000004</v>
      </c>
    </row>
    <row r="94" spans="1:9" s="135" customFormat="1" ht="18">
      <c r="A94" s="89" t="s">
        <v>23</v>
      </c>
      <c r="B94" s="157">
        <f>1148.1+60</f>
        <v>1208.1</v>
      </c>
      <c r="C94" s="109">
        <v>2704.7</v>
      </c>
      <c r="D94" s="91">
        <f>10+5.9+981.6+112.5+3.5+4.3+3+9.2+59.4</f>
        <v>1189.4</v>
      </c>
      <c r="E94" s="93">
        <f>D94/D92*100</f>
        <v>1.5024449151953592</v>
      </c>
      <c r="F94" s="93">
        <f t="shared" si="11"/>
        <v>98.45211489115141</v>
      </c>
      <c r="G94" s="93">
        <f t="shared" si="9"/>
        <v>43.975302251636045</v>
      </c>
      <c r="H94" s="91">
        <f t="shared" si="12"/>
        <v>18.699999999999818</v>
      </c>
      <c r="I94" s="91">
        <f t="shared" si="10"/>
        <v>1515.2999999999997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4267.300000000008</v>
      </c>
      <c r="C96" s="109">
        <f>C92-C93-C94-C95</f>
        <v>10366.899999999976</v>
      </c>
      <c r="D96" s="109">
        <f>D92-D93-D94-D95</f>
        <v>3050.4000000000465</v>
      </c>
      <c r="E96" s="93">
        <f>D96/D92*100</f>
        <v>3.853252034060865</v>
      </c>
      <c r="F96" s="93">
        <f t="shared" si="11"/>
        <v>71.48313922152275</v>
      </c>
      <c r="G96" s="93">
        <f>D96/C96*100</f>
        <v>29.424418099914668</v>
      </c>
      <c r="H96" s="91">
        <f t="shared" si="12"/>
        <v>1216.899999999962</v>
      </c>
      <c r="I96" s="91">
        <f>C96-D96</f>
        <v>7316.499999999929</v>
      </c>
    </row>
    <row r="97" spans="1:10" ht="18.75">
      <c r="A97" s="75" t="s">
        <v>10</v>
      </c>
      <c r="B97" s="83">
        <f>37189-185.6+44.8-3000-2000+8855.4-900-1300-81-718+90</f>
        <v>37994.600000000006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</f>
        <v>36583.799999999996</v>
      </c>
      <c r="E97" s="74">
        <f>D97/D156*100</f>
        <v>4.108741242942142</v>
      </c>
      <c r="F97" s="76">
        <f t="shared" si="11"/>
        <v>96.28684076158189</v>
      </c>
      <c r="G97" s="73">
        <f>D97/C97*100</f>
        <v>27.354603104103433</v>
      </c>
      <c r="H97" s="77">
        <f t="shared" si="12"/>
        <v>1410.8000000000102</v>
      </c>
      <c r="I97" s="79">
        <f>C97-D97</f>
        <v>97155.30000000002</v>
      </c>
      <c r="J97" s="135"/>
    </row>
    <row r="98" spans="1:9" s="135" customFormat="1" ht="18.75" thickBot="1">
      <c r="A98" s="111" t="s">
        <v>81</v>
      </c>
      <c r="B98" s="112">
        <f>6827.4-1000+1178.5-600</f>
        <v>6405.9</v>
      </c>
      <c r="C98" s="113">
        <v>16376.6</v>
      </c>
      <c r="D98" s="114">
        <f>101+2.6+598.7+1.6+2603.8+3.8+0.7+1149.5+2.1+129.3+1033.7+0.3+164.7+461.5</f>
        <v>6253.300000000001</v>
      </c>
      <c r="E98" s="115">
        <f>D98/D97*100</f>
        <v>17.0930849173678</v>
      </c>
      <c r="F98" s="116">
        <f t="shared" si="11"/>
        <v>97.61782107120001</v>
      </c>
      <c r="G98" s="117">
        <f>D98/C98*100</f>
        <v>38.184360612092874</v>
      </c>
      <c r="H98" s="118">
        <f t="shared" si="12"/>
        <v>152.59999999999854</v>
      </c>
      <c r="I98" s="107">
        <f>C98-D98</f>
        <v>10123.3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29169.9-61.7-2400</f>
        <v>26708.2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</f>
        <v>24274.200000000004</v>
      </c>
      <c r="E104" s="16">
        <f>D104/D156*100</f>
        <v>2.7262451325293218</v>
      </c>
      <c r="F104" s="16">
        <f>D104/B104*100</f>
        <v>90.8866939741353</v>
      </c>
      <c r="G104" s="16">
        <f aca="true" t="shared" si="13" ref="G104:G154">D104/C104*100</f>
        <v>32.9338628250927</v>
      </c>
      <c r="H104" s="61">
        <f aca="true" t="shared" si="14" ref="H104:H154">B104-D104</f>
        <v>2433.9999999999964</v>
      </c>
      <c r="I104" s="61">
        <f aca="true" t="shared" si="15" ref="I104:I154">C104-D104</f>
        <v>49431.700000000004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f>19.3+40.4</f>
        <v>59.7</v>
      </c>
      <c r="E105" s="102">
        <f>D105/D104*100</f>
        <v>0.2459401339693996</v>
      </c>
      <c r="F105" s="93">
        <f>D105/B105*100</f>
        <v>36.60331085223789</v>
      </c>
      <c r="G105" s="102">
        <f>D105/C105*100</f>
        <v>10.98233995584989</v>
      </c>
      <c r="H105" s="101">
        <f t="shared" si="14"/>
        <v>103.39999999999999</v>
      </c>
      <c r="I105" s="101">
        <f t="shared" si="15"/>
        <v>483.90000000000003</v>
      </c>
    </row>
    <row r="106" spans="1:9" s="135" customFormat="1" ht="18">
      <c r="A106" s="103" t="s">
        <v>46</v>
      </c>
      <c r="B106" s="90">
        <f>25847.3-61.7-1500</f>
        <v>24285.6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</f>
        <v>22775.500000000004</v>
      </c>
      <c r="E106" s="93">
        <f>D106/D104*100</f>
        <v>93.82595512931425</v>
      </c>
      <c r="F106" s="93">
        <f aca="true" t="shared" si="16" ref="F106:F154">D106/B106*100</f>
        <v>93.78191191487963</v>
      </c>
      <c r="G106" s="93">
        <f t="shared" si="13"/>
        <v>34.719914387372754</v>
      </c>
      <c r="H106" s="91">
        <f t="shared" si="14"/>
        <v>1510.099999999995</v>
      </c>
      <c r="I106" s="91">
        <f t="shared" si="15"/>
        <v>42822.3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2259.5000000000036</v>
      </c>
      <c r="C108" s="105">
        <f>C104-C105-C106</f>
        <v>7564.5</v>
      </c>
      <c r="D108" s="105">
        <f>D104-D105-D106</f>
        <v>1439</v>
      </c>
      <c r="E108" s="106">
        <f>D108/D104*100</f>
        <v>5.928104736716348</v>
      </c>
      <c r="F108" s="106">
        <f t="shared" si="16"/>
        <v>63.68665633989811</v>
      </c>
      <c r="G108" s="106">
        <f t="shared" si="13"/>
        <v>19.02306827946328</v>
      </c>
      <c r="H108" s="107">
        <f t="shared" si="14"/>
        <v>820.5000000000036</v>
      </c>
      <c r="I108" s="107">
        <f t="shared" si="15"/>
        <v>6125.5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223118.89999999997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215772.08516999998</v>
      </c>
      <c r="E109" s="64">
        <f>D109/D156*100</f>
        <v>24.233449379605283</v>
      </c>
      <c r="F109" s="64">
        <f>D109/B109*100</f>
        <v>96.70721985900792</v>
      </c>
      <c r="G109" s="64">
        <f t="shared" si="13"/>
        <v>33.47814247211435</v>
      </c>
      <c r="H109" s="63">
        <f t="shared" si="14"/>
        <v>7346.814829999988</v>
      </c>
      <c r="I109" s="63">
        <f t="shared" si="15"/>
        <v>428744.21483000007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1.8+140.5+138.5+0.9+33+80.9+13.3+0.1+53.3+109+1.4+124.9+19.8+24.9+9+3.6+91.3+61.8+18.7+59+14.7+34.7+0.1+2.2+3.8+2.1+129.5+15.3+0.5-0.3+15.6+0.9</f>
        <v>1204.7999999999997</v>
      </c>
      <c r="E110" s="86">
        <f>D110/D109*100</f>
        <v>0.5583669449413607</v>
      </c>
      <c r="F110" s="86">
        <f t="shared" si="16"/>
        <v>55.67467652495378</v>
      </c>
      <c r="G110" s="86">
        <f t="shared" si="13"/>
        <v>24.174809880209477</v>
      </c>
      <c r="H110" s="87">
        <f t="shared" si="14"/>
        <v>959.2000000000003</v>
      </c>
      <c r="I110" s="87">
        <f t="shared" si="15"/>
        <v>3778.9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51.21181938911023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187.7+10.4+531.5+38.4+44.9+0.1+53.3+13.7+14.6+4.3+409.7+22.6+33.2+12.9+10.1+431+0.1+44.6+9.7+432.7</f>
        <v>2305.4999999999995</v>
      </c>
      <c r="E116" s="86">
        <f>D116/D109*100</f>
        <v>1.068488538813336</v>
      </c>
      <c r="F116" s="86">
        <f t="shared" si="16"/>
        <v>91.46994643919855</v>
      </c>
      <c r="G116" s="86">
        <f t="shared" si="13"/>
        <v>39.85169052063887</v>
      </c>
      <c r="H116" s="87">
        <f t="shared" si="14"/>
        <v>215.00000000000045</v>
      </c>
      <c r="I116" s="87">
        <f t="shared" si="15"/>
        <v>3479.7000000000003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80.5+0.2+38.8+80.5+0.8+10+10.3+80.5+16.8+0.3+4+80.5+10+10+0.3+0.8</f>
        <v>424.30000000000007</v>
      </c>
      <c r="E121" s="86">
        <f>D121/D109*100</f>
        <v>0.1966426749158528</v>
      </c>
      <c r="F121" s="86">
        <f t="shared" si="16"/>
        <v>83.57297616702779</v>
      </c>
      <c r="G121" s="86">
        <f t="shared" si="13"/>
        <v>41.40320062451211</v>
      </c>
      <c r="H121" s="87">
        <f t="shared" si="14"/>
        <v>83.39999999999992</v>
      </c>
      <c r="I121" s="87">
        <f t="shared" si="15"/>
        <v>600.4999999999999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75.91326891350458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0.022384730611443998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10551.3-1385-199</f>
        <v>8967.3</v>
      </c>
      <c r="C127" s="94">
        <f>6156.2+17413.5</f>
        <v>23569.7</v>
      </c>
      <c r="D127" s="95">
        <f>871.9+408.1+585.9+900.5+901.8+879.7+893+994.8+887.7+852.4+0.1+789.7</f>
        <v>8965.6</v>
      </c>
      <c r="E127" s="96">
        <f>D127/D109*100</f>
        <v>4.155125067701084</v>
      </c>
      <c r="F127" s="86">
        <f t="shared" si="16"/>
        <v>99.98104223121788</v>
      </c>
      <c r="G127" s="86">
        <f t="shared" si="13"/>
        <v>38.03866829022007</v>
      </c>
      <c r="H127" s="87">
        <f t="shared" si="14"/>
        <v>1.6999999999989086</v>
      </c>
      <c r="I127" s="87">
        <f t="shared" si="15"/>
        <v>14604.1</v>
      </c>
      <c r="K127" s="88">
        <f>H110+H113+H116+H121+H123+H129+H130+H132+H134+H138+H139+H141+H150+H70</f>
        <v>2289.7000000000007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0.0010195943549726047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7.7+12.9+2.8+0.3+0.9+48+9.2+16+18.7+7+7.7+1.3+0.4+12+8.8+4.3+4.6+2.7</f>
        <v>165.3</v>
      </c>
      <c r="E132" s="96">
        <f>D132/D109*100</f>
        <v>0.07660861221680523</v>
      </c>
      <c r="F132" s="86">
        <f t="shared" si="16"/>
        <v>66.51911468812878</v>
      </c>
      <c r="G132" s="86">
        <f t="shared" si="13"/>
        <v>16.465783444566192</v>
      </c>
      <c r="H132" s="87">
        <f t="shared" si="14"/>
        <v>83.19999999999999</v>
      </c>
      <c r="I132" s="87">
        <f t="shared" si="15"/>
        <v>838.5999999999999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47.670901391409565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f>1235.5-438-90</f>
        <v>707.5</v>
      </c>
      <c r="C138" s="94">
        <v>2964.5</v>
      </c>
      <c r="D138" s="95">
        <f>203+174+113.5+76.2+55.5+17.2</f>
        <v>639.4000000000001</v>
      </c>
      <c r="E138" s="96">
        <f>D138/D109*100</f>
        <v>0.29633119571340155</v>
      </c>
      <c r="F138" s="86">
        <f t="shared" si="16"/>
        <v>90.37455830388694</v>
      </c>
      <c r="G138" s="86">
        <f t="shared" si="13"/>
        <v>21.568561308821053</v>
      </c>
      <c r="H138" s="87">
        <f t="shared" si="14"/>
        <v>68.09999999999991</v>
      </c>
      <c r="I138" s="87">
        <f t="shared" si="15"/>
        <v>2325.1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3.4+29.8+0.5+0.6+0.5+7+95+1+3.4+1.6+21.9+0.5+0.2+14.5+1.1+4.5</f>
        <v>185.5</v>
      </c>
      <c r="E141" s="96">
        <f>D141/D109*100</f>
        <v>0.08597034220337188</v>
      </c>
      <c r="F141" s="86">
        <f>D141/B141*100</f>
        <v>63.76761773805432</v>
      </c>
      <c r="G141" s="86">
        <f>D141/C141*100</f>
        <v>28.853631980090217</v>
      </c>
      <c r="H141" s="87">
        <f t="shared" si="14"/>
        <v>105.39999999999998</v>
      </c>
      <c r="I141" s="87">
        <f t="shared" si="15"/>
        <v>457.4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0.4+29.8+0.5+0.6+95+0.7+18.5+0.5+14.5+1.1+4.5</f>
        <v>166.1</v>
      </c>
      <c r="E142" s="93">
        <f>D142/D141*100</f>
        <v>89.54177897574124</v>
      </c>
      <c r="F142" s="93">
        <f t="shared" si="16"/>
        <v>68.94977168949771</v>
      </c>
      <c r="G142" s="93">
        <f>D142/C142*100</f>
        <v>31.6441226900362</v>
      </c>
      <c r="H142" s="91">
        <f t="shared" si="14"/>
        <v>74.80000000000001</v>
      </c>
      <c r="I142" s="91">
        <f t="shared" si="15"/>
        <v>358.79999999999995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33.6+100.1+61.4+1.9+88.9+76.4+140.9+13.9+60.1+109.3+18.6+51.1+12+15.7</f>
        <v>783.9</v>
      </c>
      <c r="E143" s="96">
        <f>D143/D109*100</f>
        <v>0.3633000067559203</v>
      </c>
      <c r="F143" s="86">
        <f t="shared" si="16"/>
        <v>87.37182345073562</v>
      </c>
      <c r="G143" s="86">
        <f t="shared" si="13"/>
        <v>34.64292027576454</v>
      </c>
      <c r="H143" s="87">
        <f t="shared" si="14"/>
        <v>113.30000000000007</v>
      </c>
      <c r="I143" s="87">
        <f t="shared" si="15"/>
        <v>1478.9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33.6+99.1+51.9+81.4+59+82.2+5.6+57.6+68.8+16.1-2.2+47.6</f>
        <v>600.7</v>
      </c>
      <c r="E144" s="93">
        <f>D144/D143*100</f>
        <v>76.62967215206022</v>
      </c>
      <c r="F144" s="93">
        <f t="shared" si="16"/>
        <v>88.44228504122496</v>
      </c>
      <c r="G144" s="93">
        <f t="shared" si="13"/>
        <v>32.16771982435472</v>
      </c>
      <c r="H144" s="91">
        <f t="shared" si="14"/>
        <v>78.5</v>
      </c>
      <c r="I144" s="91">
        <f t="shared" si="15"/>
        <v>1266.7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9.3+7.4+6+0.1+2.5+0.1</f>
        <v>25.400000000000006</v>
      </c>
      <c r="E145" s="93">
        <f>D145/D143*100</f>
        <v>3.240209210358465</v>
      </c>
      <c r="F145" s="93">
        <f t="shared" si="16"/>
        <v>91.03942652329752</v>
      </c>
      <c r="G145" s="93">
        <f>D145/C145*100</f>
        <v>52.91666666666668</v>
      </c>
      <c r="H145" s="91">
        <f t="shared" si="14"/>
        <v>2.499999999999993</v>
      </c>
      <c r="I145" s="91">
        <f t="shared" si="15"/>
        <v>22.599999999999994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0.26092346447708015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63866.9+900+3000+4585+6000+2400</f>
        <v>80751.9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</f>
        <v>77859.09999999999</v>
      </c>
      <c r="E148" s="96">
        <f>D148/D109*100</f>
        <v>36.08395401965795</v>
      </c>
      <c r="F148" s="86">
        <f t="shared" si="16"/>
        <v>96.41766942944994</v>
      </c>
      <c r="G148" s="86">
        <f t="shared" si="13"/>
        <v>52.44930156608715</v>
      </c>
      <c r="H148" s="87">
        <f t="shared" si="14"/>
        <v>2892.800000000003</v>
      </c>
      <c r="I148" s="87">
        <f t="shared" si="15"/>
        <v>70587.3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0.01367183339622356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185.6+4770+1572.6-1900</f>
        <v>4628.200000000001</v>
      </c>
      <c r="C152" s="94">
        <f>509.5+13731.5</f>
        <v>14241</v>
      </c>
      <c r="D152" s="95">
        <f>469.6+898.6+871.8+55+430.7+600.4+36+430.7-0.1+542+60.6</f>
        <v>4395.3</v>
      </c>
      <c r="E152" s="96">
        <f>D152/D109*100</f>
        <v>2.037010485641404</v>
      </c>
      <c r="F152" s="86">
        <f t="shared" si="16"/>
        <v>94.96780605851086</v>
      </c>
      <c r="G152" s="86">
        <f t="shared" si="13"/>
        <v>30.86370339161576</v>
      </c>
      <c r="H152" s="87">
        <f t="shared" si="14"/>
        <v>232.90000000000055</v>
      </c>
      <c r="I152" s="87">
        <f t="shared" si="15"/>
        <v>9845.7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42.53695981928671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1886.8+1886.8+1886.8+1886.8+1886.8+1886.8+1886.8+1886.8+1886.8+1886.8+1886.8+1886.8+1886.8+1886.8</f>
        <v>26415.199999999993</v>
      </c>
      <c r="E154" s="96">
        <f>D154/D109*100</f>
        <v>12.242176729760153</v>
      </c>
      <c r="F154" s="86">
        <f t="shared" si="16"/>
        <v>93.33333333333331</v>
      </c>
      <c r="G154" s="86">
        <f t="shared" si="13"/>
        <v>38.88877438351122</v>
      </c>
      <c r="H154" s="87">
        <f t="shared" si="14"/>
        <v>1886.8000000000065</v>
      </c>
      <c r="I154" s="87">
        <f t="shared" si="15"/>
        <v>41509.8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240598.28517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1037062.8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890389.4851699998</v>
      </c>
      <c r="E156" s="25">
        <v>100</v>
      </c>
      <c r="F156" s="3">
        <f>D156/B156*100</f>
        <v>85.85685314042696</v>
      </c>
      <c r="G156" s="3">
        <f aca="true" t="shared" si="17" ref="G156:G162">D156/C156*100</f>
        <v>35.50222081573534</v>
      </c>
      <c r="H156" s="36">
        <f>B156-D156</f>
        <v>146673.31483000028</v>
      </c>
      <c r="I156" s="36">
        <f aca="true" t="shared" si="18" ref="I156:I162">C156-D156</f>
        <v>1617593.0148300007</v>
      </c>
      <c r="K156" s="136">
        <f>D156-114199.9-202905.8-214631.3-204053.8</f>
        <v>154598.68516999984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349599.19999999995</v>
      </c>
      <c r="E157" s="6">
        <f>D157/D156*100</f>
        <v>39.263626291953784</v>
      </c>
      <c r="F157" s="6">
        <f aca="true" t="shared" si="19" ref="F157:F162">D157/B157*100</f>
        <v>78.84928497563584</v>
      </c>
      <c r="G157" s="6">
        <f t="shared" si="17"/>
        <v>35.379141600480736</v>
      </c>
      <c r="H157" s="48">
        <f aca="true" t="shared" si="20" ref="H157:H162">B157-D157</f>
        <v>93777.29999999993</v>
      </c>
      <c r="I157" s="58">
        <f t="shared" si="18"/>
        <v>638551.4</v>
      </c>
    </row>
    <row r="158" spans="1:9" ht="18.75">
      <c r="A158" s="15" t="s">
        <v>0</v>
      </c>
      <c r="B158" s="87">
        <f>B11+B23+B36+B56+B63+B94+B50+B145+B111+B114+B98+B142+B131</f>
        <v>66451.29999999997</v>
      </c>
      <c r="C158" s="87">
        <f>C11+C23+C36+C56+C63+C94+C50+C145+C111+C114+C98+C142+C131</f>
        <v>125215.7</v>
      </c>
      <c r="D158" s="87">
        <f>D11+D23+D36+D56+D63+D94+D50+D145+D111+D114+D98+D142+D131</f>
        <v>56549.39999999999</v>
      </c>
      <c r="E158" s="6">
        <f>D158/D156*100</f>
        <v>6.351085782330769</v>
      </c>
      <c r="F158" s="6">
        <f t="shared" si="19"/>
        <v>85.09901235942714</v>
      </c>
      <c r="G158" s="6">
        <f t="shared" si="17"/>
        <v>45.16158916174249</v>
      </c>
      <c r="H158" s="48">
        <f>B158-D158</f>
        <v>9901.899999999987</v>
      </c>
      <c r="I158" s="58">
        <f t="shared" si="18"/>
        <v>68666.30000000002</v>
      </c>
    </row>
    <row r="159" spans="1:9" ht="18.75">
      <c r="A159" s="15" t="s">
        <v>1</v>
      </c>
      <c r="B159" s="142">
        <f>B22+B10+B55+B49+B62+B35+B126</f>
        <v>26551.699999999997</v>
      </c>
      <c r="C159" s="142">
        <f>C22+C10+C55+C49+C62+C35+C126</f>
        <v>48135.3</v>
      </c>
      <c r="D159" s="142">
        <f>D22+D10+D55+D49+D62+D35+D126</f>
        <v>22733.5</v>
      </c>
      <c r="E159" s="6">
        <f>D159/D156*100</f>
        <v>2.5532084979260006</v>
      </c>
      <c r="F159" s="6">
        <f t="shared" si="19"/>
        <v>85.61975316081457</v>
      </c>
      <c r="G159" s="6">
        <f t="shared" si="17"/>
        <v>47.228333468369364</v>
      </c>
      <c r="H159" s="48">
        <f t="shared" si="20"/>
        <v>3818.199999999997</v>
      </c>
      <c r="I159" s="58">
        <f t="shared" si="18"/>
        <v>25401.800000000003</v>
      </c>
    </row>
    <row r="160" spans="1:9" ht="21" customHeight="1">
      <c r="A160" s="15" t="s">
        <v>12</v>
      </c>
      <c r="B160" s="142">
        <f>B12+B24+B106+B64+B38+B95+B133+B57+B140+B120+B44+B73</f>
        <v>32274.7</v>
      </c>
      <c r="C160" s="142">
        <f>C12+C24+C106+C64+C38+C95+C133+C57+C140+C120+C44+C73</f>
        <v>89055.8</v>
      </c>
      <c r="D160" s="142">
        <f>D12+D24+D106+D64+D38+D95+D133+D57+D140+D120+D44+D73</f>
        <v>29253.500000000004</v>
      </c>
      <c r="E160" s="6">
        <f>D160/D156*100</f>
        <v>3.2854723115260853</v>
      </c>
      <c r="F160" s="6">
        <f>D160/B160*100</f>
        <v>90.63910741230748</v>
      </c>
      <c r="G160" s="6">
        <f t="shared" si="17"/>
        <v>32.848506217450186</v>
      </c>
      <c r="H160" s="48">
        <f>B160-D160</f>
        <v>3021.199999999997</v>
      </c>
      <c r="I160" s="58">
        <f t="shared" si="18"/>
        <v>59802.3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36.99999999999999</v>
      </c>
      <c r="E161" s="6">
        <f>D161/D156*100</f>
        <v>0.004155484831779621</v>
      </c>
      <c r="F161" s="6">
        <f t="shared" si="19"/>
        <v>70.3422053231939</v>
      </c>
      <c r="G161" s="6">
        <f t="shared" si="17"/>
        <v>30.10577705451586</v>
      </c>
      <c r="H161" s="48">
        <f t="shared" si="20"/>
        <v>15.600000000000009</v>
      </c>
      <c r="I161" s="58">
        <f t="shared" si="18"/>
        <v>85.9</v>
      </c>
    </row>
    <row r="162" spans="1:9" ht="19.5" thickBot="1">
      <c r="A162" s="80" t="s">
        <v>25</v>
      </c>
      <c r="B162" s="60">
        <f>B156-B157-B158-B159-B160-B161</f>
        <v>468356.00000000023</v>
      </c>
      <c r="C162" s="60">
        <f>C156-C157-C158-C159-C160-C161</f>
        <v>1257302.2000000004</v>
      </c>
      <c r="D162" s="60">
        <f>D156-D157-D158-D159-D160-D161</f>
        <v>432216.88516999985</v>
      </c>
      <c r="E162" s="28">
        <f>D162/D156*100</f>
        <v>48.54245163143159</v>
      </c>
      <c r="F162" s="28">
        <f t="shared" si="19"/>
        <v>92.28383647695335</v>
      </c>
      <c r="G162" s="28">
        <f t="shared" si="17"/>
        <v>34.3765313677173</v>
      </c>
      <c r="H162" s="81">
        <f t="shared" si="20"/>
        <v>36139.114830000384</v>
      </c>
      <c r="I162" s="81">
        <f t="shared" si="18"/>
        <v>825085.3148300005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890389.4851699998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890389.4851699998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2019-05-27T11:37:12Z</dcterms:modified>
  <cp:category/>
  <cp:version/>
  <cp:contentType/>
  <cp:contentStatus/>
</cp:coreProperties>
</file>